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5480" windowHeight="799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 comment="esta matriz contiene los datos basicos de los estudiantes ">'Datos Estudiantes'!$1:$1048576</definedName>
  </definedNames>
  <calcPr calcId="125725"/>
</workbook>
</file>

<file path=xl/calcChain.xml><?xml version="1.0" encoding="utf-8"?>
<calcChain xmlns="http://schemas.openxmlformats.org/spreadsheetml/2006/main">
  <c r="X37" i="3"/>
  <c r="X36"/>
  <c r="X35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14"/>
  <c r="D14"/>
  <c r="I14"/>
  <c r="G14"/>
  <c r="F14"/>
  <c r="H14" s="1"/>
  <c r="J14" s="1"/>
  <c r="L14" s="1"/>
  <c r="N14" s="1"/>
  <c r="P14" s="1"/>
  <c r="R14" s="1"/>
  <c r="T14" s="1"/>
  <c r="V14" s="1"/>
  <c r="E14"/>
  <c r="K14"/>
  <c r="M14"/>
  <c r="O14"/>
  <c r="Q14"/>
  <c r="S14"/>
  <c r="U14"/>
  <c r="W14"/>
  <c r="C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U17"/>
  <c r="U18"/>
  <c r="U19"/>
  <c r="U20"/>
  <c r="U21"/>
  <c r="U22"/>
  <c r="U23"/>
  <c r="U24"/>
  <c r="U25"/>
  <c r="U26"/>
  <c r="U27"/>
  <c r="U28"/>
  <c r="U29"/>
  <c r="U30"/>
  <c r="U31"/>
  <c r="U32"/>
  <c r="U33"/>
  <c r="U16"/>
  <c r="U15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15"/>
  <c r="B14" l="1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C15"/>
  <c r="K15" s="1"/>
  <c r="L15" s="1"/>
  <c r="W15" s="1"/>
  <c r="C16"/>
  <c r="K16" s="1"/>
  <c r="L16" s="1"/>
  <c r="W16" s="1"/>
  <c r="C17"/>
  <c r="K17" s="1"/>
  <c r="L17" s="1"/>
  <c r="W17" s="1"/>
  <c r="C18"/>
  <c r="K18" s="1"/>
  <c r="L18" s="1"/>
  <c r="W18" s="1"/>
  <c r="C19"/>
  <c r="K19" s="1"/>
  <c r="L19" s="1"/>
  <c r="W19" s="1"/>
  <c r="C20"/>
  <c r="K20" s="1"/>
  <c r="L20" s="1"/>
  <c r="W20" s="1"/>
  <c r="C21"/>
  <c r="K21" s="1"/>
  <c r="L21" s="1"/>
  <c r="W21" s="1"/>
  <c r="C22"/>
  <c r="K22" s="1"/>
  <c r="L22" s="1"/>
  <c r="W22" s="1"/>
  <c r="C23"/>
  <c r="K23" s="1"/>
  <c r="L23" s="1"/>
  <c r="W23" s="1"/>
  <c r="C24"/>
  <c r="K24" s="1"/>
  <c r="L24" s="1"/>
  <c r="W24" s="1"/>
  <c r="C25"/>
  <c r="K25" s="1"/>
  <c r="L25" s="1"/>
  <c r="W25" s="1"/>
  <c r="C26"/>
  <c r="K26" s="1"/>
  <c r="L26" s="1"/>
  <c r="W26" s="1"/>
  <c r="C27"/>
  <c r="K27" s="1"/>
  <c r="L27" s="1"/>
  <c r="W27" s="1"/>
  <c r="C28"/>
  <c r="K28" s="1"/>
  <c r="L28" s="1"/>
  <c r="W28" s="1"/>
  <c r="C29"/>
  <c r="K29" s="1"/>
  <c r="L29" s="1"/>
  <c r="W29" s="1"/>
  <c r="C30"/>
  <c r="K30" s="1"/>
  <c r="L30" s="1"/>
  <c r="W30" s="1"/>
  <c r="C31"/>
  <c r="K31" s="1"/>
  <c r="L31" s="1"/>
  <c r="W31" s="1"/>
  <c r="C32"/>
  <c r="K32" s="1"/>
  <c r="L32" s="1"/>
  <c r="W32" s="1"/>
  <c r="C33"/>
  <c r="K33" s="1"/>
  <c r="L33" s="1"/>
  <c r="W33" s="1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<sst xmlns="http://schemas.openxmlformats.org/spreadsheetml/2006/main" count="65" uniqueCount="51">
  <si>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</si>
  <si>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</si>
  <si>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</si>
  <si>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</si>
  <si>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</si>
  <si>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</si>
  <si>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</si>
  <si>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</si>
  <si>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</si>
  <si>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</si>
  <si>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</si>
  <si>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</si>
  <si>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</si>
  <si>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</si>
  <si>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</si>
  <si>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</si>
  <si>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</si>
  <si>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</si>
  <si>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</si>
  <si>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</si>
  <si>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</si>
  <si>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</si>
  <si>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</si>
  <si>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</si>
  <si>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</si>
  <si>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</si>
  <si>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</si>
  <si>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</si>
  <si>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</si>
  <si>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</si>
  <si>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</si>
  <si>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</si>
  <si>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</si>
  <si>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</si>
  <si>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</si>
  <si>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</si>
  <si>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</si>
  <si>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</si>
  <si>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</si>
  <si>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</si>
  <si>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</si>
  <si>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</si>
  <si>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</si>
  <si>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</si>
  <si>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</si>
  <si>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</si>
  <si>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 xml:space="preserve">PROXIMO </t>
  </si>
  <si>
    <t>NIVEL.</t>
  </si>
  <si>
    <t>HABILITAR</t>
  </si>
  <si>
    <t xml:space="preserve">REPETIR </t>
  </si>
  <si>
    <t>LA ASIGNATURA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</si>
</sst>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  <xdr:twoCellAnchor>
    <xdr:from>
      <xdr:col>13</xdr:col>
      <xdr:colOff>66675</xdr:colOff>
      <xdr:row>34</xdr:row>
      <xdr:rowOff>152399</xdr:rowOff>
    </xdr:from>
    <xdr:to>
      <xdr:col>16</xdr:col>
      <xdr:colOff>238125</xdr:colOff>
      <xdr:row>38</xdr:row>
      <xdr:rowOff>190499</xdr:rowOff>
    </xdr:to>
    <xdr:sp macro="" textlink="">
      <xdr:nvSpPr>
        <xdr:cNvPr id="4" name="3 Combinar"/>
        <xdr:cNvSpPr/>
      </xdr:nvSpPr>
      <xdr:spPr>
        <a:xfrm>
          <a:off x="6819900" y="7324724"/>
          <a:ext cx="2133600" cy="9048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/>
            <a:t>SI</a:t>
          </a:r>
          <a:r>
            <a:rPr lang="es-ES" sz="1100" baseline="0"/>
            <a:t> NOTA DEFINITIVA&gt;=3</a:t>
          </a:r>
          <a:endParaRPr lang="es-ES" sz="1100"/>
        </a:p>
      </xdr:txBody>
    </xdr:sp>
    <xdr:clientData/>
  </xdr:twoCellAnchor>
  <xdr:twoCellAnchor>
    <xdr:from>
      <xdr:col>13</xdr:col>
      <xdr:colOff>57150</xdr:colOff>
      <xdr:row>34</xdr:row>
      <xdr:rowOff>123825</xdr:rowOff>
    </xdr:from>
    <xdr:to>
      <xdr:col>13</xdr:col>
      <xdr:colOff>66675</xdr:colOff>
      <xdr:row>36</xdr:row>
      <xdr:rowOff>57150</xdr:rowOff>
    </xdr:to>
    <xdr:cxnSp macro="">
      <xdr:nvCxnSpPr>
        <xdr:cNvPr id="6" name="5 Conector recto de flecha"/>
        <xdr:cNvCxnSpPr/>
      </xdr:nvCxnSpPr>
      <xdr:spPr>
        <a:xfrm>
          <a:off x="6810375" y="7296150"/>
          <a:ext cx="952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247650</xdr:colOff>
      <xdr:row>34</xdr:row>
      <xdr:rowOff>161925</xdr:rowOff>
    </xdr:from>
    <xdr:to>
      <xdr:col>16</xdr:col>
      <xdr:colOff>257175</xdr:colOff>
      <xdr:row>36</xdr:row>
      <xdr:rowOff>28575</xdr:rowOff>
    </xdr:to>
    <xdr:cxnSp macro="">
      <xdr:nvCxnSpPr>
        <xdr:cNvPr id="8" name="7 Conector recto de flecha"/>
        <xdr:cNvCxnSpPr/>
      </xdr:nvCxnSpPr>
      <xdr:spPr>
        <a:xfrm flipH="1">
          <a:off x="8963025" y="7334250"/>
          <a:ext cx="9525" cy="304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180975</xdr:colOff>
      <xdr:row>34</xdr:row>
      <xdr:rowOff>209550</xdr:rowOff>
    </xdr:from>
    <xdr:to>
      <xdr:col>21</xdr:col>
      <xdr:colOff>142875</xdr:colOff>
      <xdr:row>39</xdr:row>
      <xdr:rowOff>19050</xdr:rowOff>
    </xdr:to>
    <xdr:sp macro="" textlink="">
      <xdr:nvSpPr>
        <xdr:cNvPr id="10" name="9 Combinar"/>
        <xdr:cNvSpPr/>
      </xdr:nvSpPr>
      <xdr:spPr>
        <a:xfrm>
          <a:off x="9848850" y="7381875"/>
          <a:ext cx="2324100" cy="87630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/>
            <a:t>SI NOTA DEFINITIVA&gt;=2.5</a:t>
          </a:r>
        </a:p>
      </xdr:txBody>
    </xdr:sp>
    <xdr:clientData/>
  </xdr:twoCellAnchor>
  <xdr:twoCellAnchor>
    <xdr:from>
      <xdr:col>18</xdr:col>
      <xdr:colOff>152400</xdr:colOff>
      <xdr:row>34</xdr:row>
      <xdr:rowOff>209550</xdr:rowOff>
    </xdr:from>
    <xdr:to>
      <xdr:col>18</xdr:col>
      <xdr:colOff>152400</xdr:colOff>
      <xdr:row>36</xdr:row>
      <xdr:rowOff>9525</xdr:rowOff>
    </xdr:to>
    <xdr:cxnSp macro="">
      <xdr:nvCxnSpPr>
        <xdr:cNvPr id="14" name="13 Conector recto de flecha"/>
        <xdr:cNvCxnSpPr/>
      </xdr:nvCxnSpPr>
      <xdr:spPr>
        <a:xfrm>
          <a:off x="9820275" y="7381875"/>
          <a:ext cx="0" cy="238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34</xdr:row>
      <xdr:rowOff>209550</xdr:rowOff>
    </xdr:from>
    <xdr:to>
      <xdr:col>21</xdr:col>
      <xdr:colOff>152400</xdr:colOff>
      <xdr:row>36</xdr:row>
      <xdr:rowOff>57150</xdr:rowOff>
    </xdr:to>
    <xdr:cxnSp macro="">
      <xdr:nvCxnSpPr>
        <xdr:cNvPr id="16" name="15 Conector recto de flecha"/>
        <xdr:cNvCxnSpPr/>
      </xdr:nvCxnSpPr>
      <xdr:spPr>
        <a:xfrm>
          <a:off x="12182475" y="7381875"/>
          <a:ext cx="0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O34"/>
  <sheetViews>
    <sheetView topLeftCell="B13" workbookViewId="0">
      <selection activeCell="N14" sqref="N14"/>
    </sheetView>
  </sheetViews>
  <sheetFormatPr baseColWidth="10" defaultRowHeight="15.7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/>
    <row r="9" spans="1:15" ht="15.75" customHeight="1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X38"/>
  <sheetViews>
    <sheetView tabSelected="1" topLeftCell="L20" workbookViewId="0">
      <selection activeCell="U40" sqref="U40"/>
    </sheetView>
  </sheetViews>
  <sheetFormatPr baseColWidth="10" defaultRowHeight="15.7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/>
    <row r="9" spans="1:24" ht="15.75" customHeight="1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>
      <c r="A14" s="3">
        <v>100</v>
      </c>
      <c r="B14" s="3" t="str">
        <f>IF(ISERROR(VLOOKUP(A14,datosestudiantes,2,FALSE)),"no existe",VLOOKUP(A14,datosestudiantes,2,FALSE))</f>
        <v>no existe</v>
      </c>
      <c r="C14" s="11" t="str">
        <f>IF(ISERROR(VLOOKUP(A14,datosestudiantes,3,FALSE)),"no existe",VLOOKUP(A14,datosestudiantes,3,FALSE))</f>
        <v>no existe</v>
      </c>
      <c r="D14" s="11" t="str">
        <f>IF(ISERROR(VLOOKUP(B14,datosestudiantes,4,FALSE)),"no existe",VLOOKUP(B14,datosestudiantes,4,FALSE))</f>
        <v>no existe</v>
      </c>
      <c r="E14" s="11" t="str">
        <f>IF(ISERROR(VLOOKUP(C14,datosestudiantes,5,FALSE)),"no existe",VLOOKUP(C14,datosestudiantes,5,FALSE))</f>
        <v>no existe</v>
      </c>
      <c r="F14" s="11" t="str">
        <f>IF(ISERROR(VLOOKUP(D14,datosestudiantes,6,FALSE)),"no existe",VLOOKUP(D14,datosestudiantes,6,FALSE))</f>
        <v>no existe</v>
      </c>
      <c r="G14" s="11" t="str">
        <f>IF(ISERROR(VLOOKUP(E14,datosestudiantes,7,FALSE)),"no existe",VLOOKUP(E14,datosestudiantes,7,FALSE))</f>
        <v>no existe</v>
      </c>
      <c r="H14" s="11" t="str">
        <f>IF(ISERROR(VLOOKUP(F14,datosestudiantes,8,FALSE)),"no existe",VLOOKUP(F14,datosestudiantes,8,FALSE))</f>
        <v>no existe</v>
      </c>
      <c r="I14" s="11" t="str">
        <f>IF(ISERROR(VLOOKUP(G14,datosestudiantes,9,FALSE)),"no existe",VLOOKUP(G14,datosestudiantes,9,FALSE))</f>
        <v>no existe</v>
      </c>
      <c r="J14" s="11" t="str">
        <f t="shared" ref="J14:W14" si="0">IF(ISERROR(VLOOKUP(H14,datosestudiantes,4,FALSE)),"no existe",VLOOKUP(H14,datosestudiantes,4,FALSE))</f>
        <v>no existe</v>
      </c>
      <c r="K14" s="11" t="str">
        <f t="shared" si="0"/>
        <v>no existe</v>
      </c>
      <c r="L14" s="11" t="str">
        <f t="shared" si="0"/>
        <v>no existe</v>
      </c>
      <c r="M14" s="11" t="str">
        <f t="shared" si="0"/>
        <v>no existe</v>
      </c>
      <c r="N14" s="11" t="str">
        <f t="shared" si="0"/>
        <v>no existe</v>
      </c>
      <c r="O14" s="11" t="str">
        <f t="shared" si="0"/>
        <v>no existe</v>
      </c>
      <c r="P14" s="11" t="str">
        <f t="shared" si="0"/>
        <v>no existe</v>
      </c>
      <c r="Q14" s="11" t="str">
        <f t="shared" si="0"/>
        <v>no existe</v>
      </c>
      <c r="R14" s="11" t="str">
        <f t="shared" si="0"/>
        <v>no existe</v>
      </c>
      <c r="S14" s="11" t="str">
        <f t="shared" si="0"/>
        <v>no existe</v>
      </c>
      <c r="T14" s="11" t="str">
        <f t="shared" si="0"/>
        <v>no existe</v>
      </c>
      <c r="U14" s="11" t="str">
        <f t="shared" si="0"/>
        <v>no existe</v>
      </c>
      <c r="V14" s="11" t="str">
        <f t="shared" si="0"/>
        <v>no existe</v>
      </c>
      <c r="W14" s="11" t="str">
        <f t="shared" si="0"/>
        <v>no existe</v>
      </c>
      <c r="X14" s="21" t="str">
        <f>IF(W14&gt;=3,"proximonivel",IF(W14&gt;=2.5,"habilitar","repetir la asignatura"))</f>
        <v>proximonivel</v>
      </c>
    </row>
    <row r="15" spans="1:24" s="2" customFormat="1" ht="17.25" thickTop="1" thickBot="1">
      <c r="A15" s="3">
        <v>2</v>
      </c>
      <c r="B15" s="3" t="str">
        <f t="shared" ref="B15:B33" si="1">VLOOKUP(A15,datosestudiantes,2,FALSE)</f>
        <v>CARLOS JARAMILLO</v>
      </c>
      <c r="C15" s="11">
        <f t="shared" ref="C15:C33" si="2">VLOOKUP(A15,datosestudiantes,3,FALSE)</f>
        <v>4</v>
      </c>
      <c r="D15" s="11">
        <f t="shared" ref="D15:D33" si="3">VLOOKUP(A15,datosestudiantes,4,FALSE)</f>
        <v>4.0999999999999996</v>
      </c>
      <c r="E15" s="11">
        <f t="shared" ref="E15:E33" si="4">VLOOKUP(A15,datosestudiantes,5,FALSE)</f>
        <v>3.8</v>
      </c>
      <c r="F15" s="11">
        <f t="shared" ref="F15:F33" si="5">VLOOKUP(A15,datosestudiantes,6,FALSE)</f>
        <v>2.2000000000000002</v>
      </c>
      <c r="G15" s="11">
        <f t="shared" ref="G15:G33" si="6">VLOOKUP(A15,datosestudiantes,7,FALSE)</f>
        <v>1.9</v>
      </c>
      <c r="H15" s="11">
        <f t="shared" ref="H15:H33" si="7">VLOOKUP(A15,datosestudiantes,8,FALSE)</f>
        <v>3</v>
      </c>
      <c r="I15" s="13">
        <f t="shared" ref="I15:I33" si="8">VLOOKUP(A15,datosestudiantes,9,FALSE)</f>
        <v>4.8</v>
      </c>
      <c r="J15" s="13">
        <f t="shared" ref="J15:J33" si="9">VLOOKUP(A15,datosestudiantes,10,FALSE)</f>
        <v>5</v>
      </c>
      <c r="K15" s="13">
        <f t="shared" ref="K15:K33" si="10">AVERAGE(C15:I15)</f>
        <v>3.4</v>
      </c>
      <c r="L15" s="13">
        <f t="shared" ref="L15:L33" si="11">K15*$L$13</f>
        <v>1.02</v>
      </c>
      <c r="M15" s="13">
        <f t="shared" ref="M15:M33" si="12">VLOOKUP(A15,datosestudiantes,11,FALSE)</f>
        <v>4.5999999999999996</v>
      </c>
      <c r="N15" s="12">
        <f t="shared" ref="N15:N33" si="13">VLOOKUP(A15,datosestudiantes,11,FALSE)</f>
        <v>4.5999999999999996</v>
      </c>
      <c r="O15" s="11">
        <f t="shared" ref="O15:O33" si="14">VLOOKUP(A15,datosestudiantes,12,FALSE)</f>
        <v>3.2</v>
      </c>
      <c r="P15" s="12">
        <f t="shared" ref="P15:P33" si="15">VLOOKUP(A15,datosestudiantes,12,FALSE)</f>
        <v>3.2</v>
      </c>
      <c r="Q15" s="13">
        <f t="shared" ref="Q15:Q33" si="16">VLOOKUP(A15,datosestudiantes,13,FALSE)</f>
        <v>2.5</v>
      </c>
      <c r="R15" s="12">
        <f t="shared" ref="R15:R33" si="17">VLOOKUP(A15,datosestudiantes,13,FALSE)</f>
        <v>2.5</v>
      </c>
      <c r="S15" s="13">
        <f t="shared" ref="S15:S33" si="18">VLOOKUP(A15,datosestudiantes,14,FALSE)</f>
        <v>4.2</v>
      </c>
      <c r="T15" s="12">
        <f t="shared" ref="T15:T33" si="19">VLOOKUP(A15,datosestudiantes,14,FALSE)</f>
        <v>4.2</v>
      </c>
      <c r="U15" s="11">
        <f t="shared" ref="U15:U33" si="20">VLOOKUP(A15,datosestudiantes,15,FALSE)</f>
        <v>4</v>
      </c>
      <c r="V15" s="12">
        <f t="shared" ref="V15:V33" si="21">VLOOKUP(A15,datosestudiantes,15,FALSE)</f>
        <v>4</v>
      </c>
      <c r="W15" s="12">
        <f t="shared" ref="W15:W33" si="22">AVERAGE(L15,N15,P15,R15,T15,V15)</f>
        <v>3.2533333333333334</v>
      </c>
      <c r="X15" s="21" t="str">
        <f t="shared" ref="X15:X33" si="23">IF(W15&gt;=3,"proximonivel",IF(W15&gt;=2.5,"habilitar","repetir la asignatura"))</f>
        <v>proximonivel</v>
      </c>
    </row>
    <row r="16" spans="1:24" s="2" customFormat="1" ht="17.25" thickTop="1" thickBot="1">
      <c r="A16" s="3">
        <v>3</v>
      </c>
      <c r="B16" s="3" t="str">
        <f t="shared" si="1"/>
        <v>CARLOS VERGARA</v>
      </c>
      <c r="C16" s="11">
        <f t="shared" si="2"/>
        <v>4.5</v>
      </c>
      <c r="D16" s="11">
        <f t="shared" si="3"/>
        <v>3.8</v>
      </c>
      <c r="E16" s="11">
        <f t="shared" si="4"/>
        <v>4.2</v>
      </c>
      <c r="F16" s="11">
        <f t="shared" si="5"/>
        <v>4</v>
      </c>
      <c r="G16" s="11">
        <f t="shared" si="6"/>
        <v>5</v>
      </c>
      <c r="H16" s="11">
        <f t="shared" si="7"/>
        <v>5</v>
      </c>
      <c r="I16" s="13">
        <f t="shared" si="8"/>
        <v>5</v>
      </c>
      <c r="J16" s="13">
        <f t="shared" si="9"/>
        <v>4.8</v>
      </c>
      <c r="K16" s="13">
        <f t="shared" si="10"/>
        <v>4.5</v>
      </c>
      <c r="L16" s="13">
        <f t="shared" si="11"/>
        <v>1.3499999999999999</v>
      </c>
      <c r="M16" s="13">
        <f t="shared" si="12"/>
        <v>4.5</v>
      </c>
      <c r="N16" s="12">
        <f t="shared" si="13"/>
        <v>4.5</v>
      </c>
      <c r="O16" s="11">
        <f t="shared" si="14"/>
        <v>4.5999999999999996</v>
      </c>
      <c r="P16" s="12">
        <f t="shared" si="15"/>
        <v>4.5999999999999996</v>
      </c>
      <c r="Q16" s="13">
        <f t="shared" si="16"/>
        <v>3.8</v>
      </c>
      <c r="R16" s="12">
        <f t="shared" si="17"/>
        <v>3.8</v>
      </c>
      <c r="S16" s="13">
        <f t="shared" si="18"/>
        <v>4.5</v>
      </c>
      <c r="T16" s="12">
        <f t="shared" si="19"/>
        <v>4.5</v>
      </c>
      <c r="U16" s="11">
        <f t="shared" si="20"/>
        <v>4</v>
      </c>
      <c r="V16" s="12">
        <f t="shared" si="21"/>
        <v>4</v>
      </c>
      <c r="W16" s="12">
        <f t="shared" si="22"/>
        <v>3.7916666666666665</v>
      </c>
      <c r="X16" s="21" t="str">
        <f t="shared" si="23"/>
        <v>proximonivel</v>
      </c>
    </row>
    <row r="17" spans="1:24" ht="17.25" thickTop="1" thickBot="1">
      <c r="A17" s="3">
        <v>4</v>
      </c>
      <c r="B17" s="3" t="str">
        <f t="shared" si="1"/>
        <v>CESAR GUARIN</v>
      </c>
      <c r="C17" s="11">
        <f t="shared" si="2"/>
        <v>3.5</v>
      </c>
      <c r="D17" s="11">
        <f t="shared" si="3"/>
        <v>4</v>
      </c>
      <c r="E17" s="11">
        <f t="shared" si="4"/>
        <v>4.8</v>
      </c>
      <c r="F17" s="11">
        <f t="shared" si="5"/>
        <v>5</v>
      </c>
      <c r="G17" s="11">
        <f t="shared" si="6"/>
        <v>2.5</v>
      </c>
      <c r="H17" s="11">
        <f t="shared" si="7"/>
        <v>3.9</v>
      </c>
      <c r="I17" s="13">
        <f t="shared" si="8"/>
        <v>3.5</v>
      </c>
      <c r="J17" s="13">
        <f t="shared" si="9"/>
        <v>4.5</v>
      </c>
      <c r="K17" s="13">
        <f t="shared" si="10"/>
        <v>3.8857142857142857</v>
      </c>
      <c r="L17" s="13">
        <f t="shared" si="11"/>
        <v>1.1657142857142857</v>
      </c>
      <c r="M17" s="13">
        <f t="shared" si="12"/>
        <v>2.9</v>
      </c>
      <c r="N17" s="12">
        <f t="shared" si="13"/>
        <v>2.9</v>
      </c>
      <c r="O17" s="11">
        <f t="shared" si="14"/>
        <v>3</v>
      </c>
      <c r="P17" s="12">
        <f t="shared" si="15"/>
        <v>3</v>
      </c>
      <c r="Q17" s="13">
        <f t="shared" si="16"/>
        <v>4.5</v>
      </c>
      <c r="R17" s="12">
        <f t="shared" si="17"/>
        <v>4.5</v>
      </c>
      <c r="S17" s="13">
        <f t="shared" si="18"/>
        <v>1</v>
      </c>
      <c r="T17" s="12">
        <f t="shared" si="19"/>
        <v>1</v>
      </c>
      <c r="U17" s="11">
        <f t="shared" si="20"/>
        <v>3.5</v>
      </c>
      <c r="V17" s="12">
        <f t="shared" si="21"/>
        <v>3.5</v>
      </c>
      <c r="W17" s="12">
        <f t="shared" si="22"/>
        <v>2.6776190476190478</v>
      </c>
      <c r="X17" s="21" t="str">
        <f t="shared" si="23"/>
        <v>habilitar</v>
      </c>
    </row>
    <row r="18" spans="1:24" ht="17.25" thickTop="1" thickBot="1">
      <c r="A18" s="3">
        <v>5</v>
      </c>
      <c r="B18" s="3" t="str">
        <f t="shared" si="1"/>
        <v>CLAUDIA MONTES</v>
      </c>
      <c r="C18" s="11">
        <f t="shared" si="2"/>
        <v>5</v>
      </c>
      <c r="D18" s="11">
        <f t="shared" si="3"/>
        <v>3.9</v>
      </c>
      <c r="E18" s="11">
        <f t="shared" si="4"/>
        <v>5</v>
      </c>
      <c r="F18" s="11">
        <f t="shared" si="5"/>
        <v>4.8</v>
      </c>
      <c r="G18" s="11">
        <f t="shared" si="6"/>
        <v>4.3</v>
      </c>
      <c r="H18" s="11">
        <f t="shared" si="7"/>
        <v>0</v>
      </c>
      <c r="I18" s="13">
        <f t="shared" si="8"/>
        <v>2.2999999999999998</v>
      </c>
      <c r="J18" s="13">
        <f t="shared" si="9"/>
        <v>5</v>
      </c>
      <c r="K18" s="13">
        <f t="shared" si="10"/>
        <v>3.6142857142857143</v>
      </c>
      <c r="L18" s="13">
        <f t="shared" si="11"/>
        <v>1.0842857142857143</v>
      </c>
      <c r="M18" s="13">
        <f t="shared" si="12"/>
        <v>3.2</v>
      </c>
      <c r="N18" s="12">
        <f t="shared" si="13"/>
        <v>3.2</v>
      </c>
      <c r="O18" s="11">
        <f t="shared" si="14"/>
        <v>5</v>
      </c>
      <c r="P18" s="12">
        <f t="shared" si="15"/>
        <v>5</v>
      </c>
      <c r="Q18" s="13">
        <f t="shared" si="16"/>
        <v>4.5</v>
      </c>
      <c r="R18" s="12">
        <f t="shared" si="17"/>
        <v>4.5</v>
      </c>
      <c r="S18" s="13">
        <f t="shared" si="18"/>
        <v>5</v>
      </c>
      <c r="T18" s="12">
        <f t="shared" si="19"/>
        <v>5</v>
      </c>
      <c r="U18" s="11">
        <f t="shared" si="20"/>
        <v>3</v>
      </c>
      <c r="V18" s="12">
        <f t="shared" si="21"/>
        <v>3</v>
      </c>
      <c r="W18" s="12">
        <f t="shared" si="22"/>
        <v>3.6307142857142858</v>
      </c>
      <c r="X18" s="21" t="str">
        <f t="shared" si="23"/>
        <v>proximonivel</v>
      </c>
    </row>
    <row r="19" spans="1:24" ht="17.25" thickTop="1" thickBot="1">
      <c r="A19" s="3">
        <v>6</v>
      </c>
      <c r="B19" s="3" t="str">
        <f t="shared" si="1"/>
        <v>DEISY BUSTAMANTE</v>
      </c>
      <c r="C19" s="11">
        <f t="shared" si="2"/>
        <v>3.2</v>
      </c>
      <c r="D19" s="11">
        <f t="shared" si="3"/>
        <v>2.4</v>
      </c>
      <c r="E19" s="11">
        <f t="shared" si="4"/>
        <v>3.5</v>
      </c>
      <c r="F19" s="11">
        <f t="shared" si="5"/>
        <v>4.5</v>
      </c>
      <c r="G19" s="11">
        <f t="shared" si="6"/>
        <v>4.5</v>
      </c>
      <c r="H19" s="11">
        <f t="shared" si="7"/>
        <v>5</v>
      </c>
      <c r="I19" s="13">
        <f t="shared" si="8"/>
        <v>2.9</v>
      </c>
      <c r="J19" s="13">
        <f t="shared" si="9"/>
        <v>1</v>
      </c>
      <c r="K19" s="13">
        <f t="shared" si="10"/>
        <v>3.7142857142857144</v>
      </c>
      <c r="L19" s="13">
        <f t="shared" si="11"/>
        <v>1.1142857142857143</v>
      </c>
      <c r="M19" s="13">
        <f t="shared" si="12"/>
        <v>4.9000000000000004</v>
      </c>
      <c r="N19" s="12">
        <f t="shared" si="13"/>
        <v>4.9000000000000004</v>
      </c>
      <c r="O19" s="11">
        <f t="shared" si="14"/>
        <v>4.3</v>
      </c>
      <c r="P19" s="12">
        <f t="shared" si="15"/>
        <v>4.3</v>
      </c>
      <c r="Q19" s="13">
        <f t="shared" si="16"/>
        <v>4.5</v>
      </c>
      <c r="R19" s="12">
        <f t="shared" si="17"/>
        <v>4.5</v>
      </c>
      <c r="S19" s="13">
        <f t="shared" si="18"/>
        <v>5</v>
      </c>
      <c r="T19" s="12">
        <f t="shared" si="19"/>
        <v>5</v>
      </c>
      <c r="U19" s="11">
        <f t="shared" si="20"/>
        <v>3.5</v>
      </c>
      <c r="V19" s="12">
        <f t="shared" si="21"/>
        <v>3.5</v>
      </c>
      <c r="W19" s="12">
        <f t="shared" si="22"/>
        <v>3.8857142857142857</v>
      </c>
      <c r="X19" s="21" t="str">
        <f t="shared" si="23"/>
        <v>proximonivel</v>
      </c>
    </row>
    <row r="20" spans="1:24" ht="17.25" thickTop="1" thickBot="1">
      <c r="A20" s="3">
        <v>7</v>
      </c>
      <c r="B20" s="3" t="str">
        <f t="shared" si="1"/>
        <v>DEISY HERRERA</v>
      </c>
      <c r="C20" s="11">
        <f t="shared" si="2"/>
        <v>5</v>
      </c>
      <c r="D20" s="11">
        <f t="shared" si="3"/>
        <v>5</v>
      </c>
      <c r="E20" s="11">
        <f t="shared" si="4"/>
        <v>2.2999999999999998</v>
      </c>
      <c r="F20" s="11">
        <f t="shared" si="5"/>
        <v>5</v>
      </c>
      <c r="G20" s="11">
        <f t="shared" si="6"/>
        <v>3.8</v>
      </c>
      <c r="H20" s="11">
        <f t="shared" si="7"/>
        <v>4.8</v>
      </c>
      <c r="I20" s="13">
        <f t="shared" si="8"/>
        <v>4.5999999999999996</v>
      </c>
      <c r="J20" s="13">
        <f t="shared" si="9"/>
        <v>4.5</v>
      </c>
      <c r="K20" s="13">
        <f t="shared" si="10"/>
        <v>4.3571428571428568</v>
      </c>
      <c r="L20" s="13">
        <f t="shared" si="11"/>
        <v>1.3071428571428569</v>
      </c>
      <c r="M20" s="13">
        <f t="shared" si="12"/>
        <v>2</v>
      </c>
      <c r="N20" s="12">
        <f t="shared" si="13"/>
        <v>2</v>
      </c>
      <c r="O20" s="11">
        <f t="shared" si="14"/>
        <v>5</v>
      </c>
      <c r="P20" s="12">
        <f t="shared" si="15"/>
        <v>5</v>
      </c>
      <c r="Q20" s="13">
        <f t="shared" si="16"/>
        <v>3.9</v>
      </c>
      <c r="R20" s="12">
        <f t="shared" si="17"/>
        <v>3.9</v>
      </c>
      <c r="S20" s="13">
        <f t="shared" si="18"/>
        <v>2</v>
      </c>
      <c r="T20" s="12">
        <f t="shared" si="19"/>
        <v>2</v>
      </c>
      <c r="U20" s="11">
        <f t="shared" si="20"/>
        <v>4.5</v>
      </c>
      <c r="V20" s="12">
        <f t="shared" si="21"/>
        <v>4.5</v>
      </c>
      <c r="W20" s="12">
        <f t="shared" si="22"/>
        <v>3.1178571428571424</v>
      </c>
      <c r="X20" s="21" t="str">
        <f t="shared" si="23"/>
        <v>proximonivel</v>
      </c>
    </row>
    <row r="21" spans="1:24" ht="17.25" thickTop="1" thickBot="1">
      <c r="A21" s="3">
        <v>8</v>
      </c>
      <c r="B21" s="3" t="str">
        <f t="shared" si="1"/>
        <v>DIANA VALENCIA</v>
      </c>
      <c r="C21" s="11">
        <f t="shared" si="2"/>
        <v>2.8</v>
      </c>
      <c r="D21" s="11">
        <f t="shared" si="3"/>
        <v>2.2999999999999998</v>
      </c>
      <c r="E21" s="11">
        <f t="shared" si="4"/>
        <v>2.9</v>
      </c>
      <c r="F21" s="11">
        <f t="shared" si="5"/>
        <v>1.9</v>
      </c>
      <c r="G21" s="11">
        <f t="shared" si="6"/>
        <v>0</v>
      </c>
      <c r="H21" s="11">
        <f t="shared" si="7"/>
        <v>1.6</v>
      </c>
      <c r="I21" s="13">
        <f t="shared" si="8"/>
        <v>1</v>
      </c>
      <c r="J21" s="13">
        <f t="shared" si="9"/>
        <v>1.8</v>
      </c>
      <c r="K21" s="13">
        <f t="shared" si="10"/>
        <v>1.7857142857142858</v>
      </c>
      <c r="L21" s="13">
        <f t="shared" si="11"/>
        <v>0.5357142857142857</v>
      </c>
      <c r="M21" s="13">
        <f t="shared" si="12"/>
        <v>3</v>
      </c>
      <c r="N21" s="12">
        <f t="shared" si="13"/>
        <v>3</v>
      </c>
      <c r="O21" s="11">
        <f t="shared" si="14"/>
        <v>3.9</v>
      </c>
      <c r="P21" s="12">
        <f t="shared" si="15"/>
        <v>3.9</v>
      </c>
      <c r="Q21" s="13">
        <f t="shared" si="16"/>
        <v>3</v>
      </c>
      <c r="R21" s="12">
        <f t="shared" si="17"/>
        <v>3</v>
      </c>
      <c r="S21" s="13">
        <f t="shared" si="18"/>
        <v>3.5</v>
      </c>
      <c r="T21" s="12">
        <f t="shared" si="19"/>
        <v>3.5</v>
      </c>
      <c r="U21" s="11">
        <f t="shared" si="20"/>
        <v>4.2</v>
      </c>
      <c r="V21" s="12">
        <f t="shared" si="21"/>
        <v>4.2</v>
      </c>
      <c r="W21" s="12">
        <f t="shared" si="22"/>
        <v>3.0226190476190475</v>
      </c>
      <c r="X21" s="21" t="str">
        <f t="shared" si="23"/>
        <v>proximonivel</v>
      </c>
    </row>
    <row r="22" spans="1:24" ht="17.25" thickTop="1" thickBot="1">
      <c r="A22" s="3">
        <v>9</v>
      </c>
      <c r="B22" s="3" t="str">
        <f t="shared" si="1"/>
        <v>DIEGO GONZALEZ</v>
      </c>
      <c r="C22" s="11">
        <f t="shared" si="2"/>
        <v>0</v>
      </c>
      <c r="D22" s="11">
        <f t="shared" si="3"/>
        <v>3.9</v>
      </c>
      <c r="E22" s="11">
        <f t="shared" si="4"/>
        <v>4.2</v>
      </c>
      <c r="F22" s="11">
        <f t="shared" si="5"/>
        <v>4</v>
      </c>
      <c r="G22" s="11">
        <f t="shared" si="6"/>
        <v>1</v>
      </c>
      <c r="H22" s="11">
        <f t="shared" si="7"/>
        <v>5</v>
      </c>
      <c r="I22" s="13">
        <f t="shared" si="8"/>
        <v>3.2</v>
      </c>
      <c r="J22" s="13">
        <f t="shared" si="9"/>
        <v>2.5</v>
      </c>
      <c r="K22" s="13">
        <f t="shared" si="10"/>
        <v>3.0428571428571431</v>
      </c>
      <c r="L22" s="13">
        <f t="shared" si="11"/>
        <v>0.91285714285714292</v>
      </c>
      <c r="M22" s="13">
        <f t="shared" si="12"/>
        <v>2.5</v>
      </c>
      <c r="N22" s="12">
        <f t="shared" si="13"/>
        <v>2.5</v>
      </c>
      <c r="O22" s="11">
        <f t="shared" si="14"/>
        <v>1.3</v>
      </c>
      <c r="P22" s="12">
        <f t="shared" si="15"/>
        <v>1.3</v>
      </c>
      <c r="Q22" s="13">
        <f t="shared" si="16"/>
        <v>3.1</v>
      </c>
      <c r="R22" s="12">
        <f t="shared" si="17"/>
        <v>3.1</v>
      </c>
      <c r="S22" s="13">
        <f t="shared" si="18"/>
        <v>2.2999999999999998</v>
      </c>
      <c r="T22" s="12">
        <f t="shared" si="19"/>
        <v>2.2999999999999998</v>
      </c>
      <c r="U22" s="11">
        <f t="shared" si="20"/>
        <v>2.2000000000000002</v>
      </c>
      <c r="V22" s="12">
        <f t="shared" si="21"/>
        <v>2.2000000000000002</v>
      </c>
      <c r="W22" s="12">
        <f t="shared" si="22"/>
        <v>2.0521428571428566</v>
      </c>
      <c r="X22" s="21" t="str">
        <f t="shared" si="23"/>
        <v>repetir la asignatura</v>
      </c>
    </row>
    <row r="23" spans="1:24" ht="17.25" thickTop="1" thickBot="1">
      <c r="A23" s="3">
        <v>10</v>
      </c>
      <c r="B23" s="3" t="str">
        <f t="shared" si="1"/>
        <v>ELEANY TRUJILLO</v>
      </c>
      <c r="C23" s="11">
        <f t="shared" si="2"/>
        <v>3</v>
      </c>
      <c r="D23" s="11">
        <f t="shared" si="3"/>
        <v>4.9000000000000004</v>
      </c>
      <c r="E23" s="11">
        <f t="shared" si="4"/>
        <v>4.5</v>
      </c>
      <c r="F23" s="11">
        <f t="shared" si="5"/>
        <v>5</v>
      </c>
      <c r="G23" s="11">
        <f t="shared" si="6"/>
        <v>3.5</v>
      </c>
      <c r="H23" s="11">
        <f t="shared" si="7"/>
        <v>4.3</v>
      </c>
      <c r="I23" s="13">
        <f t="shared" si="8"/>
        <v>5</v>
      </c>
      <c r="J23" s="13">
        <f t="shared" si="9"/>
        <v>4.8</v>
      </c>
      <c r="K23" s="13">
        <f t="shared" si="10"/>
        <v>4.3142857142857141</v>
      </c>
      <c r="L23" s="13">
        <f t="shared" si="11"/>
        <v>1.2942857142857143</v>
      </c>
      <c r="M23" s="13">
        <f t="shared" si="12"/>
        <v>3.8</v>
      </c>
      <c r="N23" s="12">
        <f t="shared" si="13"/>
        <v>3.8</v>
      </c>
      <c r="O23" s="11">
        <f t="shared" si="14"/>
        <v>5</v>
      </c>
      <c r="P23" s="12">
        <f t="shared" si="15"/>
        <v>5</v>
      </c>
      <c r="Q23" s="13">
        <f t="shared" si="16"/>
        <v>5</v>
      </c>
      <c r="R23" s="12">
        <f t="shared" si="17"/>
        <v>5</v>
      </c>
      <c r="S23" s="13">
        <f t="shared" si="18"/>
        <v>4.8</v>
      </c>
      <c r="T23" s="12">
        <f t="shared" si="19"/>
        <v>4.8</v>
      </c>
      <c r="U23" s="11">
        <f t="shared" si="20"/>
        <v>4.5</v>
      </c>
      <c r="V23" s="12">
        <f t="shared" si="21"/>
        <v>4.5</v>
      </c>
      <c r="W23" s="12">
        <f t="shared" si="22"/>
        <v>4.0657142857142858</v>
      </c>
      <c r="X23" s="21" t="str">
        <f t="shared" si="23"/>
        <v>proximonivel</v>
      </c>
    </row>
    <row r="24" spans="1:24" ht="17.25" thickTop="1" thickBot="1">
      <c r="A24" s="3">
        <v>11</v>
      </c>
      <c r="B24" s="3" t="str">
        <f t="shared" si="1"/>
        <v>FREDY MONTES</v>
      </c>
      <c r="C24" s="11">
        <f t="shared" si="2"/>
        <v>0.9</v>
      </c>
      <c r="D24" s="11">
        <f t="shared" si="3"/>
        <v>4.8</v>
      </c>
      <c r="E24" s="11">
        <f t="shared" si="4"/>
        <v>4.9000000000000004</v>
      </c>
      <c r="F24" s="11">
        <f t="shared" si="5"/>
        <v>3.6</v>
      </c>
      <c r="G24" s="11">
        <f t="shared" si="6"/>
        <v>5</v>
      </c>
      <c r="H24" s="11">
        <f t="shared" si="7"/>
        <v>3.5</v>
      </c>
      <c r="I24" s="13">
        <f t="shared" si="8"/>
        <v>4.8</v>
      </c>
      <c r="J24" s="13">
        <f t="shared" si="9"/>
        <v>4.5999999999999996</v>
      </c>
      <c r="K24" s="13">
        <f t="shared" si="10"/>
        <v>3.9285714285714293</v>
      </c>
      <c r="L24" s="13">
        <f t="shared" si="11"/>
        <v>1.1785714285714288</v>
      </c>
      <c r="M24" s="13">
        <f t="shared" si="12"/>
        <v>4.5</v>
      </c>
      <c r="N24" s="12">
        <f t="shared" si="13"/>
        <v>4.5</v>
      </c>
      <c r="O24" s="11">
        <f t="shared" si="14"/>
        <v>5</v>
      </c>
      <c r="P24" s="12">
        <f t="shared" si="15"/>
        <v>5</v>
      </c>
      <c r="Q24" s="13">
        <f t="shared" si="16"/>
        <v>4.3</v>
      </c>
      <c r="R24" s="12">
        <f t="shared" si="17"/>
        <v>4.3</v>
      </c>
      <c r="S24" s="13">
        <f t="shared" si="18"/>
        <v>4.5999999999999996</v>
      </c>
      <c r="T24" s="12">
        <f t="shared" si="19"/>
        <v>4.5999999999999996</v>
      </c>
      <c r="U24" s="11">
        <f t="shared" si="20"/>
        <v>3</v>
      </c>
      <c r="V24" s="12">
        <f t="shared" si="21"/>
        <v>3</v>
      </c>
      <c r="W24" s="12">
        <f t="shared" si="22"/>
        <v>3.763095238095238</v>
      </c>
      <c r="X24" s="21" t="str">
        <f t="shared" si="23"/>
        <v>proximonivel</v>
      </c>
    </row>
    <row r="25" spans="1:24" ht="17.25" thickTop="1" thickBot="1">
      <c r="A25" s="3">
        <v>12</v>
      </c>
      <c r="B25" s="3" t="str">
        <f t="shared" si="1"/>
        <v>JHON TOBON</v>
      </c>
      <c r="C25" s="11">
        <f t="shared" si="2"/>
        <v>1.2</v>
      </c>
      <c r="D25" s="11">
        <f t="shared" si="3"/>
        <v>2.6</v>
      </c>
      <c r="E25" s="11">
        <f t="shared" si="4"/>
        <v>5</v>
      </c>
      <c r="F25" s="11">
        <f t="shared" si="5"/>
        <v>4.5</v>
      </c>
      <c r="G25" s="11">
        <f t="shared" si="6"/>
        <v>5</v>
      </c>
      <c r="H25" s="11">
        <f t="shared" si="7"/>
        <v>4.0999999999999996</v>
      </c>
      <c r="I25" s="13">
        <f t="shared" si="8"/>
        <v>3.8</v>
      </c>
      <c r="J25" s="13">
        <f t="shared" si="9"/>
        <v>2.2000000000000002</v>
      </c>
      <c r="K25" s="13">
        <f t="shared" si="10"/>
        <v>3.7428571428571429</v>
      </c>
      <c r="L25" s="13">
        <f t="shared" si="11"/>
        <v>1.1228571428571428</v>
      </c>
      <c r="M25" s="13">
        <f t="shared" si="12"/>
        <v>4.5</v>
      </c>
      <c r="N25" s="12">
        <f t="shared" si="13"/>
        <v>4.5</v>
      </c>
      <c r="O25" s="11">
        <f t="shared" si="14"/>
        <v>4</v>
      </c>
      <c r="P25" s="12">
        <f t="shared" si="15"/>
        <v>4</v>
      </c>
      <c r="Q25" s="13">
        <f t="shared" si="16"/>
        <v>3.5</v>
      </c>
      <c r="R25" s="12">
        <f t="shared" si="17"/>
        <v>3.5</v>
      </c>
      <c r="S25" s="13">
        <f t="shared" si="18"/>
        <v>4.8</v>
      </c>
      <c r="T25" s="12">
        <f t="shared" si="19"/>
        <v>4.8</v>
      </c>
      <c r="U25" s="11">
        <f t="shared" si="20"/>
        <v>4.3</v>
      </c>
      <c r="V25" s="12">
        <f t="shared" si="21"/>
        <v>4.3</v>
      </c>
      <c r="W25" s="12">
        <f t="shared" si="22"/>
        <v>3.7038095238095239</v>
      </c>
      <c r="X25" s="21" t="str">
        <f t="shared" si="23"/>
        <v>proximonivel</v>
      </c>
    </row>
    <row r="26" spans="1:24" ht="17.25" thickTop="1" thickBot="1">
      <c r="A26" s="3">
        <v>13</v>
      </c>
      <c r="B26" s="3" t="str">
        <f t="shared" si="1"/>
        <v>JOSE CIFUENTES</v>
      </c>
      <c r="C26" s="11">
        <f t="shared" si="2"/>
        <v>5</v>
      </c>
      <c r="D26" s="11">
        <f t="shared" si="3"/>
        <v>5</v>
      </c>
      <c r="E26" s="11">
        <f t="shared" si="4"/>
        <v>5</v>
      </c>
      <c r="F26" s="11">
        <f t="shared" si="5"/>
        <v>2.9</v>
      </c>
      <c r="G26" s="11">
        <f t="shared" si="6"/>
        <v>5</v>
      </c>
      <c r="H26" s="11">
        <f t="shared" si="7"/>
        <v>3.8</v>
      </c>
      <c r="I26" s="13">
        <f t="shared" si="8"/>
        <v>4.2</v>
      </c>
      <c r="J26" s="13">
        <f t="shared" si="9"/>
        <v>4</v>
      </c>
      <c r="K26" s="13">
        <f t="shared" si="10"/>
        <v>4.4142857142857137</v>
      </c>
      <c r="L26" s="13">
        <f t="shared" si="11"/>
        <v>1.3242857142857141</v>
      </c>
      <c r="M26" s="13">
        <f t="shared" si="12"/>
        <v>4.5</v>
      </c>
      <c r="N26" s="12">
        <f t="shared" si="13"/>
        <v>4.5</v>
      </c>
      <c r="O26" s="11">
        <f t="shared" si="14"/>
        <v>4</v>
      </c>
      <c r="P26" s="12">
        <f t="shared" si="15"/>
        <v>4</v>
      </c>
      <c r="Q26" s="13">
        <f t="shared" si="16"/>
        <v>4.0999999999999996</v>
      </c>
      <c r="R26" s="12">
        <f t="shared" si="17"/>
        <v>4.0999999999999996</v>
      </c>
      <c r="S26" s="13">
        <f t="shared" si="18"/>
        <v>3.1</v>
      </c>
      <c r="T26" s="12">
        <f t="shared" si="19"/>
        <v>3.1</v>
      </c>
      <c r="U26" s="11">
        <f t="shared" si="20"/>
        <v>4.5</v>
      </c>
      <c r="V26" s="12">
        <f t="shared" si="21"/>
        <v>4.5</v>
      </c>
      <c r="W26" s="12">
        <f t="shared" si="22"/>
        <v>3.5873809523809523</v>
      </c>
      <c r="X26" s="21" t="str">
        <f t="shared" si="23"/>
        <v>proximonivel</v>
      </c>
    </row>
    <row r="27" spans="1:24" ht="17.25" thickTop="1" thickBot="1">
      <c r="A27" s="3">
        <v>14</v>
      </c>
      <c r="B27" s="3" t="str">
        <f t="shared" si="1"/>
        <v>JOSE DAVID VERGARA</v>
      </c>
      <c r="C27" s="11">
        <f t="shared" si="2"/>
        <v>5</v>
      </c>
      <c r="D27" s="11">
        <f t="shared" si="3"/>
        <v>4.5</v>
      </c>
      <c r="E27" s="11">
        <f t="shared" si="4"/>
        <v>5</v>
      </c>
      <c r="F27" s="11">
        <f t="shared" si="5"/>
        <v>3.2</v>
      </c>
      <c r="G27" s="11">
        <f t="shared" si="6"/>
        <v>4.5</v>
      </c>
      <c r="H27" s="11">
        <f t="shared" si="7"/>
        <v>4</v>
      </c>
      <c r="I27" s="13">
        <f t="shared" si="8"/>
        <v>4.8</v>
      </c>
      <c r="J27" s="13">
        <f t="shared" si="9"/>
        <v>5</v>
      </c>
      <c r="K27" s="13">
        <f t="shared" si="10"/>
        <v>4.4285714285714288</v>
      </c>
      <c r="L27" s="13">
        <f t="shared" si="11"/>
        <v>1.3285714285714285</v>
      </c>
      <c r="M27" s="13">
        <f t="shared" si="12"/>
        <v>3.9</v>
      </c>
      <c r="N27" s="12">
        <f t="shared" si="13"/>
        <v>3.9</v>
      </c>
      <c r="O27" s="11">
        <f t="shared" si="14"/>
        <v>3.6</v>
      </c>
      <c r="P27" s="12">
        <f t="shared" si="15"/>
        <v>3.6</v>
      </c>
      <c r="Q27" s="13">
        <f t="shared" si="16"/>
        <v>3.8</v>
      </c>
      <c r="R27" s="12">
        <f t="shared" si="17"/>
        <v>3.8</v>
      </c>
      <c r="S27" s="13">
        <f t="shared" si="18"/>
        <v>5</v>
      </c>
      <c r="T27" s="12">
        <f t="shared" si="19"/>
        <v>5</v>
      </c>
      <c r="U27" s="11">
        <f t="shared" si="20"/>
        <v>3</v>
      </c>
      <c r="V27" s="12">
        <f t="shared" si="21"/>
        <v>3</v>
      </c>
      <c r="W27" s="12">
        <f t="shared" si="22"/>
        <v>3.4380952380952383</v>
      </c>
      <c r="X27" s="21" t="str">
        <f t="shared" si="23"/>
        <v>proximonivel</v>
      </c>
    </row>
    <row r="28" spans="1:24" ht="17.25" thickTop="1" thickBot="1">
      <c r="A28" s="3">
        <v>15</v>
      </c>
      <c r="B28" s="3" t="str">
        <f t="shared" si="1"/>
        <v>LAURA GONZALEZ</v>
      </c>
      <c r="C28" s="11">
        <f t="shared" si="2"/>
        <v>5</v>
      </c>
      <c r="D28" s="11">
        <f t="shared" si="3"/>
        <v>4.2</v>
      </c>
      <c r="E28" s="11">
        <f t="shared" si="4"/>
        <v>4.5</v>
      </c>
      <c r="F28" s="11">
        <f t="shared" si="5"/>
        <v>2.5</v>
      </c>
      <c r="G28" s="11">
        <f t="shared" si="6"/>
        <v>5</v>
      </c>
      <c r="H28" s="11">
        <f t="shared" si="7"/>
        <v>3.9</v>
      </c>
      <c r="I28" s="13">
        <f t="shared" si="8"/>
        <v>5</v>
      </c>
      <c r="J28" s="13">
        <f t="shared" si="9"/>
        <v>4.8</v>
      </c>
      <c r="K28" s="13">
        <f t="shared" si="10"/>
        <v>4.3</v>
      </c>
      <c r="L28" s="13">
        <f t="shared" si="11"/>
        <v>1.2899999999999998</v>
      </c>
      <c r="M28" s="13">
        <f t="shared" si="12"/>
        <v>0</v>
      </c>
      <c r="N28" s="12">
        <f t="shared" si="13"/>
        <v>0</v>
      </c>
      <c r="O28" s="11">
        <f t="shared" si="14"/>
        <v>3.1</v>
      </c>
      <c r="P28" s="12">
        <f t="shared" si="15"/>
        <v>3.1</v>
      </c>
      <c r="Q28" s="13">
        <f t="shared" si="16"/>
        <v>4</v>
      </c>
      <c r="R28" s="12">
        <f t="shared" si="17"/>
        <v>4</v>
      </c>
      <c r="S28" s="13">
        <f t="shared" si="18"/>
        <v>4.3</v>
      </c>
      <c r="T28" s="12">
        <f t="shared" si="19"/>
        <v>4.3</v>
      </c>
      <c r="U28" s="11">
        <f t="shared" si="20"/>
        <v>4</v>
      </c>
      <c r="V28" s="12">
        <f t="shared" si="21"/>
        <v>4</v>
      </c>
      <c r="W28" s="12">
        <f t="shared" si="22"/>
        <v>2.7816666666666667</v>
      </c>
      <c r="X28" s="21" t="str">
        <f t="shared" si="23"/>
        <v>habilitar</v>
      </c>
    </row>
    <row r="29" spans="1:24" ht="17.25" thickTop="1" thickBot="1">
      <c r="A29" s="3">
        <v>16</v>
      </c>
      <c r="B29" s="3" t="str">
        <f t="shared" si="1"/>
        <v>LINA JARAMILLO</v>
      </c>
      <c r="C29" s="11">
        <f t="shared" si="2"/>
        <v>4.9000000000000004</v>
      </c>
      <c r="D29" s="11">
        <f t="shared" si="3"/>
        <v>3.2</v>
      </c>
      <c r="E29" s="11">
        <f t="shared" si="4"/>
        <v>4.9000000000000004</v>
      </c>
      <c r="F29" s="11">
        <f t="shared" si="5"/>
        <v>3.5</v>
      </c>
      <c r="G29" s="11">
        <f t="shared" si="6"/>
        <v>3.9</v>
      </c>
      <c r="H29" s="11">
        <f t="shared" si="7"/>
        <v>4.5</v>
      </c>
      <c r="I29" s="13">
        <f t="shared" si="8"/>
        <v>3.5</v>
      </c>
      <c r="J29" s="13">
        <f t="shared" si="9"/>
        <v>4.5</v>
      </c>
      <c r="K29" s="13">
        <f t="shared" si="10"/>
        <v>4.0571428571428569</v>
      </c>
      <c r="L29" s="13">
        <f t="shared" si="11"/>
        <v>1.2171428571428571</v>
      </c>
      <c r="M29" s="13">
        <f t="shared" si="12"/>
        <v>4.8</v>
      </c>
      <c r="N29" s="12">
        <f t="shared" si="13"/>
        <v>4.8</v>
      </c>
      <c r="O29" s="11">
        <f t="shared" si="14"/>
        <v>3.7</v>
      </c>
      <c r="P29" s="12">
        <f t="shared" si="15"/>
        <v>3.7</v>
      </c>
      <c r="Q29" s="13">
        <f t="shared" si="16"/>
        <v>3.9</v>
      </c>
      <c r="R29" s="12">
        <f t="shared" si="17"/>
        <v>3.9</v>
      </c>
      <c r="S29" s="13">
        <f t="shared" si="18"/>
        <v>3.5</v>
      </c>
      <c r="T29" s="12">
        <f t="shared" si="19"/>
        <v>3.5</v>
      </c>
      <c r="U29" s="11">
        <f t="shared" si="20"/>
        <v>3.5</v>
      </c>
      <c r="V29" s="12">
        <f t="shared" si="21"/>
        <v>3.5</v>
      </c>
      <c r="W29" s="12">
        <f t="shared" si="22"/>
        <v>3.4361904761904767</v>
      </c>
      <c r="X29" s="21" t="str">
        <f t="shared" si="23"/>
        <v>proximonivel</v>
      </c>
    </row>
    <row r="30" spans="1:24" ht="17.25" thickTop="1" thickBot="1">
      <c r="A30" s="3">
        <v>17</v>
      </c>
      <c r="B30" s="3" t="str">
        <f t="shared" si="1"/>
        <v>OSMAIRA VELEZ</v>
      </c>
      <c r="C30" s="11">
        <f t="shared" si="2"/>
        <v>3.9</v>
      </c>
      <c r="D30" s="11">
        <f t="shared" si="3"/>
        <v>5</v>
      </c>
      <c r="E30" s="11">
        <f t="shared" si="4"/>
        <v>4.8</v>
      </c>
      <c r="F30" s="11">
        <f t="shared" si="5"/>
        <v>4</v>
      </c>
      <c r="G30" s="11">
        <f t="shared" si="6"/>
        <v>5</v>
      </c>
      <c r="H30" s="11">
        <f t="shared" si="7"/>
        <v>5</v>
      </c>
      <c r="I30" s="13">
        <f t="shared" si="8"/>
        <v>2.2999999999999998</v>
      </c>
      <c r="J30" s="13">
        <f t="shared" si="9"/>
        <v>5</v>
      </c>
      <c r="K30" s="13">
        <f t="shared" si="10"/>
        <v>4.2857142857142856</v>
      </c>
      <c r="L30" s="13">
        <f t="shared" si="11"/>
        <v>1.2857142857142856</v>
      </c>
      <c r="M30" s="13">
        <f t="shared" si="12"/>
        <v>3.7</v>
      </c>
      <c r="N30" s="12">
        <f t="shared" si="13"/>
        <v>3.7</v>
      </c>
      <c r="O30" s="11">
        <f t="shared" si="14"/>
        <v>4.5</v>
      </c>
      <c r="P30" s="12">
        <f t="shared" si="15"/>
        <v>4.5</v>
      </c>
      <c r="Q30" s="13">
        <f t="shared" si="16"/>
        <v>4.5</v>
      </c>
      <c r="R30" s="12">
        <f t="shared" si="17"/>
        <v>4.5</v>
      </c>
      <c r="S30" s="13">
        <f t="shared" si="18"/>
        <v>4.0999999999999996</v>
      </c>
      <c r="T30" s="12">
        <f t="shared" si="19"/>
        <v>4.0999999999999996</v>
      </c>
      <c r="U30" s="11">
        <f t="shared" si="20"/>
        <v>4.5</v>
      </c>
      <c r="V30" s="12">
        <f t="shared" si="21"/>
        <v>4.5</v>
      </c>
      <c r="W30" s="12">
        <f t="shared" si="22"/>
        <v>3.7642857142857142</v>
      </c>
      <c r="X30" s="21" t="str">
        <f t="shared" si="23"/>
        <v>proximonivel</v>
      </c>
    </row>
    <row r="31" spans="1:24" ht="17.25" thickTop="1" thickBot="1">
      <c r="A31" s="3">
        <v>18</v>
      </c>
      <c r="B31" s="3" t="str">
        <f t="shared" si="1"/>
        <v>PABLO GOMEZ</v>
      </c>
      <c r="C31" s="11">
        <f t="shared" si="2"/>
        <v>3.8</v>
      </c>
      <c r="D31" s="11">
        <f t="shared" si="3"/>
        <v>4.8</v>
      </c>
      <c r="E31" s="11">
        <f t="shared" si="4"/>
        <v>4.5999999999999996</v>
      </c>
      <c r="F31" s="11">
        <f t="shared" si="5"/>
        <v>5</v>
      </c>
      <c r="G31" s="11">
        <f t="shared" si="6"/>
        <v>5</v>
      </c>
      <c r="H31" s="11">
        <f t="shared" si="7"/>
        <v>3.4</v>
      </c>
      <c r="I31" s="13">
        <f t="shared" si="8"/>
        <v>2.9</v>
      </c>
      <c r="J31" s="13">
        <f t="shared" si="9"/>
        <v>1</v>
      </c>
      <c r="K31" s="13">
        <f t="shared" si="10"/>
        <v>4.2142857142857135</v>
      </c>
      <c r="L31" s="13">
        <f t="shared" si="11"/>
        <v>1.264285714285714</v>
      </c>
      <c r="M31" s="13">
        <f t="shared" si="12"/>
        <v>3.8</v>
      </c>
      <c r="N31" s="12">
        <f t="shared" si="13"/>
        <v>3.8</v>
      </c>
      <c r="O31" s="11">
        <f t="shared" si="14"/>
        <v>5</v>
      </c>
      <c r="P31" s="12">
        <f t="shared" si="15"/>
        <v>5</v>
      </c>
      <c r="Q31" s="13">
        <f t="shared" si="16"/>
        <v>5</v>
      </c>
      <c r="R31" s="12">
        <f t="shared" si="17"/>
        <v>5</v>
      </c>
      <c r="S31" s="13">
        <f t="shared" si="18"/>
        <v>3.8</v>
      </c>
      <c r="T31" s="12">
        <f t="shared" si="19"/>
        <v>3.8</v>
      </c>
      <c r="U31" s="11">
        <f t="shared" si="20"/>
        <v>4.5</v>
      </c>
      <c r="V31" s="12">
        <f t="shared" si="21"/>
        <v>4.5</v>
      </c>
      <c r="W31" s="12">
        <f t="shared" si="22"/>
        <v>3.894047619047619</v>
      </c>
      <c r="X31" s="21" t="str">
        <f t="shared" si="23"/>
        <v>proximonivel</v>
      </c>
    </row>
    <row r="32" spans="1:24" ht="17.25" thickTop="1" thickBot="1">
      <c r="A32" s="3">
        <v>19</v>
      </c>
      <c r="B32" s="3" t="str">
        <f t="shared" si="1"/>
        <v>ROBINSON VARGAS</v>
      </c>
      <c r="C32" s="11">
        <f t="shared" si="2"/>
        <v>5</v>
      </c>
      <c r="D32" s="11">
        <f t="shared" si="3"/>
        <v>4.9000000000000004</v>
      </c>
      <c r="E32" s="11">
        <f t="shared" si="4"/>
        <v>4.2</v>
      </c>
      <c r="F32" s="11">
        <f t="shared" si="5"/>
        <v>4</v>
      </c>
      <c r="G32" s="11">
        <f t="shared" si="6"/>
        <v>4.8</v>
      </c>
      <c r="H32" s="11">
        <f t="shared" si="7"/>
        <v>5</v>
      </c>
      <c r="I32" s="13">
        <f t="shared" si="8"/>
        <v>4.5999999999999996</v>
      </c>
      <c r="J32" s="13">
        <f t="shared" si="9"/>
        <v>4.5</v>
      </c>
      <c r="K32" s="13">
        <f t="shared" si="10"/>
        <v>4.6428571428571432</v>
      </c>
      <c r="L32" s="13">
        <f t="shared" si="11"/>
        <v>1.392857142857143</v>
      </c>
      <c r="M32" s="13">
        <f t="shared" si="12"/>
        <v>3.5</v>
      </c>
      <c r="N32" s="12">
        <f t="shared" si="13"/>
        <v>3.5</v>
      </c>
      <c r="O32" s="11">
        <f t="shared" si="14"/>
        <v>5</v>
      </c>
      <c r="P32" s="12">
        <f t="shared" si="15"/>
        <v>5</v>
      </c>
      <c r="Q32" s="13">
        <f t="shared" si="16"/>
        <v>4</v>
      </c>
      <c r="R32" s="12">
        <f t="shared" si="17"/>
        <v>4</v>
      </c>
      <c r="S32" s="13">
        <f t="shared" si="18"/>
        <v>4</v>
      </c>
      <c r="T32" s="12">
        <f t="shared" si="19"/>
        <v>4</v>
      </c>
      <c r="U32" s="11">
        <f t="shared" si="20"/>
        <v>4.5</v>
      </c>
      <c r="V32" s="12">
        <f t="shared" si="21"/>
        <v>4.5</v>
      </c>
      <c r="W32" s="12">
        <f t="shared" si="22"/>
        <v>3.7321428571428572</v>
      </c>
      <c r="X32" s="21" t="str">
        <f t="shared" si="23"/>
        <v>proximonivel</v>
      </c>
    </row>
    <row r="33" spans="1:24" ht="17.25" thickTop="1" thickBot="1">
      <c r="A33" s="3">
        <v>20</v>
      </c>
      <c r="B33" s="3" t="str">
        <f t="shared" si="1"/>
        <v>SANDRA MONTOYA</v>
      </c>
      <c r="C33" s="11">
        <f t="shared" si="2"/>
        <v>4</v>
      </c>
      <c r="D33" s="11">
        <f t="shared" si="3"/>
        <v>5</v>
      </c>
      <c r="E33" s="11">
        <f t="shared" si="4"/>
        <v>3.6</v>
      </c>
      <c r="F33" s="11">
        <f t="shared" si="5"/>
        <v>4</v>
      </c>
      <c r="G33" s="11">
        <f t="shared" si="6"/>
        <v>4.8</v>
      </c>
      <c r="H33" s="11">
        <f t="shared" si="7"/>
        <v>3.2</v>
      </c>
      <c r="I33" s="13">
        <f t="shared" si="8"/>
        <v>4.5</v>
      </c>
      <c r="J33" s="13">
        <f t="shared" si="9"/>
        <v>4.5999999999999996</v>
      </c>
      <c r="K33" s="13">
        <f t="shared" si="10"/>
        <v>4.1571428571428575</v>
      </c>
      <c r="L33" s="13">
        <f t="shared" si="11"/>
        <v>1.2471428571428571</v>
      </c>
      <c r="M33" s="13">
        <f t="shared" si="12"/>
        <v>4</v>
      </c>
      <c r="N33" s="12">
        <f t="shared" si="13"/>
        <v>4</v>
      </c>
      <c r="O33" s="11">
        <f t="shared" si="14"/>
        <v>5</v>
      </c>
      <c r="P33" s="12">
        <f t="shared" si="15"/>
        <v>5</v>
      </c>
      <c r="Q33" s="13">
        <f t="shared" si="16"/>
        <v>4</v>
      </c>
      <c r="R33" s="12">
        <f t="shared" si="17"/>
        <v>4</v>
      </c>
      <c r="S33" s="13">
        <f t="shared" si="18"/>
        <v>3.9</v>
      </c>
      <c r="T33" s="12">
        <f t="shared" si="19"/>
        <v>3.9</v>
      </c>
      <c r="U33" s="11">
        <f t="shared" si="20"/>
        <v>3.5</v>
      </c>
      <c r="V33" s="12">
        <f t="shared" si="21"/>
        <v>3.5</v>
      </c>
      <c r="W33" s="12">
        <f t="shared" si="22"/>
        <v>3.6078571428571427</v>
      </c>
      <c r="X33" s="21" t="str">
        <f t="shared" si="23"/>
        <v>proximonivel</v>
      </c>
    </row>
    <row r="34" spans="1:24" ht="17.25" thickTop="1" thickBot="1">
      <c r="S34" s="4"/>
    </row>
    <row r="35" spans="1:24" ht="17.25" thickTop="1" thickBot="1">
      <c r="W35" s="17" t="s">
        <v>35</v>
      </c>
      <c r="X35" s="15">
        <f>MAX(W14:W33)</f>
        <v>4.0657142857142858</v>
      </c>
    </row>
    <row r="36" spans="1:24" ht="17.25" thickTop="1" thickBot="1">
      <c r="W36" s="17" t="s">
        <v>36</v>
      </c>
      <c r="X36" s="15">
        <f>MIN(W14:W33)</f>
        <v>2.0521428571428566</v>
      </c>
    </row>
    <row r="37" spans="1:24" ht="17.25" thickTop="1" thickBot="1">
      <c r="N37" s="34" t="s">
        <v>46</v>
      </c>
      <c r="S37" s="34" t="s">
        <v>48</v>
      </c>
      <c r="V37" s="34" t="s">
        <v>49</v>
      </c>
      <c r="W37" s="17" t="s">
        <v>37</v>
      </c>
      <c r="X37" s="15">
        <f>AVERAGE(W14:W33)</f>
        <v>3.431892230576441</v>
      </c>
    </row>
    <row r="38" spans="1:24" ht="16.5" thickTop="1">
      <c r="N38" s="34" t="s">
        <v>47</v>
      </c>
      <c r="T38" s="16"/>
      <c r="V38" s="34" t="s">
        <v>50</v>
      </c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5"/>
  <sheetViews>
    <sheetView workbookViewId="0">
      <selection activeCell="D14" sqref="D14"/>
    </sheetView>
  </sheetViews>
  <sheetFormatPr baseColWidth="10" defaultRowHeight="1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>
      <c r="B2" s="22"/>
      <c r="C2" s="22"/>
      <c r="D2" s="22"/>
      <c r="E2" s="22"/>
    </row>
    <row r="3" spans="2:5">
      <c r="B3" s="22"/>
      <c r="D3" s="33" t="s">
        <v>45</v>
      </c>
      <c r="E3" s="22"/>
    </row>
    <row r="4" spans="2:5">
      <c r="B4" s="22"/>
      <c r="D4" s="33"/>
      <c r="E4" s="22"/>
    </row>
    <row r="5" spans="2:5">
      <c r="B5" s="22"/>
      <c r="D5" s="33"/>
      <c r="E5" s="22"/>
    </row>
    <row r="6" spans="2:5">
      <c r="B6" s="22"/>
      <c r="C6" t="s">
        <v>38</v>
      </c>
      <c r="E6" s="22"/>
    </row>
    <row r="7" spans="2:5">
      <c r="B7" s="22"/>
      <c r="C7" t="s">
        <v>39</v>
      </c>
      <c r="E7" s="22"/>
    </row>
    <row r="8" spans="2:5">
      <c r="B8" s="22"/>
      <c r="C8" t="s">
        <v>40</v>
      </c>
      <c r="E8" s="22"/>
    </row>
    <row r="9" spans="2:5">
      <c r="B9" s="22"/>
      <c r="C9" t="s">
        <v>41</v>
      </c>
      <c r="E9" s="22"/>
    </row>
    <row r="10" spans="2:5">
      <c r="B10" s="22"/>
      <c r="C10" t="s">
        <v>41</v>
      </c>
      <c r="E10" s="22"/>
    </row>
    <row r="11" spans="2:5">
      <c r="B11" s="22"/>
      <c r="C11" t="s">
        <v>42</v>
      </c>
      <c r="E11" s="22"/>
    </row>
    <row r="12" spans="2:5">
      <c r="B12" s="22"/>
      <c r="C12" t="s">
        <v>43</v>
      </c>
      <c r="E12" s="22"/>
    </row>
    <row r="13" spans="2:5">
      <c r="B13" s="22"/>
      <c r="C13" t="s">
        <v>44</v>
      </c>
      <c r="E13" s="22"/>
    </row>
    <row r="14" spans="2:5">
      <c r="B14" s="22"/>
      <c r="E14" s="22"/>
    </row>
    <row r="15" spans="2: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datosestudiantes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www.intercambiosvirtuales.org</cp:lastModifiedBy>
  <cp:lastPrinted>2012-10-29T02:26:38Z</cp:lastPrinted>
  <dcterms:created xsi:type="dcterms:W3CDTF">2012-10-28T21:45:19Z</dcterms:created>
  <dcterms:modified xsi:type="dcterms:W3CDTF">2013-11-15T14:17:31Z</dcterms:modified>
</cp:coreProperties>
</file>